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ORDENADORIA DE PROJETOS\PROJETOS 2020\CERMAC - SAO TOME\3_Planilha Orçamentaria\"/>
    </mc:Choice>
  </mc:AlternateContent>
  <bookViews>
    <workbookView xWindow="0" yWindow="0" windowWidth="28800" windowHeight="12330"/>
  </bookViews>
  <sheets>
    <sheet name="CRONOGRAM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[2]ELÉTRICA!#REF!</definedName>
    <definedName name="_xlnm.Print_Area" localSheetId="0">CRONOGRAMA!$A$1:$AP$20</definedName>
    <definedName name="BDI">'[2]estimativa de custo IRMA DULCE'!$I$7</definedName>
    <definedName name="COMPOSICAO133">[2]ELÉTRICA!#REF!</definedName>
    <definedName name="COMPOSICAOC138">[2]INFRA!#REF!</definedName>
    <definedName name="COMPOSICAOE131">[2]ELÉTRICA!#REF!</definedName>
    <definedName name="COMPOSICAOE132">[2]ELÉTRICA!#REF!</definedName>
    <definedName name="COMPOSICAOE133">[2]ELÉTRICA!#REF!</definedName>
    <definedName name="COMPOSICAOE134">[2]ELÉTRICA!#REF!</definedName>
    <definedName name="COMPOSICAOE136">[2]ELÉTRICA!$F$25</definedName>
    <definedName name="COMPOSICAOE137">[2]ELÉTRICA!#REF!</definedName>
    <definedName name="COMPOSICAOE139">[2]ELÉTRICA!#REF!</definedName>
    <definedName name="COMPOSICAOE140">[2]ELÉTRICA!#REF!</definedName>
    <definedName name="COMPOSICAOE141">[2]ELÉTRICA!#REF!</definedName>
    <definedName name="COMPOSICAOE142">[2]ELÉTRICA!#REF!</definedName>
    <definedName name="COMPOSICAOE143">[2]ELÉTRICA!#REF!</definedName>
    <definedName name="COMPOSICAOE144">[2]ELÉTRICA!#REF!</definedName>
    <definedName name="COMPOSICAOE145">[2]ELÉTRICA!#REF!</definedName>
    <definedName name="COMPOSICAOE146">[2]ELÉTRICA!#REF!</definedName>
    <definedName name="COMPOSICAOE147">[2]ELÉTRICA!#REF!</definedName>
    <definedName name="COMPOSICAOE148">[2]ELÉTRICA!#REF!</definedName>
    <definedName name="COMPOSICAOE149">[2]ELÉTRICA!#REF!</definedName>
    <definedName name="COMPOSICAOE150">[2]ELÉTRICA!#REF!</definedName>
    <definedName name="COMPOSICAOE151">[2]ELÉTRICA!#REF!</definedName>
    <definedName name="COMPOSICAOE152">[2]ELÉTRICA!#REF!</definedName>
    <definedName name="COMPOSICAOE154">[2]ELÉTRICA!#REF!</definedName>
    <definedName name="COMPOSICAOE19">#REF!</definedName>
    <definedName name="COMPOSICAOE20">#REF!</definedName>
    <definedName name="COMPOSICAOE21">#REF!</definedName>
    <definedName name="COMPOSICAOE22">#REF!</definedName>
    <definedName name="COMPOSICAOE23">#REF!</definedName>
    <definedName name="COMPOSICAOE24">#REF!</definedName>
    <definedName name="COMPOSICAOI1">#REF!</definedName>
    <definedName name="COMPOSICAOI10">#REF!</definedName>
    <definedName name="COMPOSICAOI100">[2]INFRA!$F$80</definedName>
    <definedName name="COMPOSICAOI101">[2]INFRA!$F$98</definedName>
    <definedName name="COMPOSICAOI102">[2]INFRA!$F$116</definedName>
    <definedName name="COMPOSICAOI103">[2]INFRA!$F$134</definedName>
    <definedName name="COMPOSICAOI104">[2]INFRA!$F$152</definedName>
    <definedName name="COMPOSICAOI105">[2]INFRA!$F$170</definedName>
    <definedName name="COMPOSICAOI106">[2]INFRA!$F$188</definedName>
    <definedName name="COMPOSICAOI107">[2]INFRA!$F$206</definedName>
    <definedName name="COMPOSICAOI108">[2]INFRA!$F$224</definedName>
    <definedName name="COMPOSICAOI109">[2]INFRA!#REF!</definedName>
    <definedName name="COMPOSICAOI11">#REF!</definedName>
    <definedName name="COMPOSICAOI110">[2]INFRA!#REF!</definedName>
    <definedName name="COMPOSICAOI111">[2]INFRA!$F$242</definedName>
    <definedName name="COMPOSICAOI112">[2]INFRA!$F$261</definedName>
    <definedName name="COMPOSICAOI113">[2]INFRA!$F$279</definedName>
    <definedName name="COMPOSICAOI114">[2]INFRA!#REF!</definedName>
    <definedName name="COMPOSICAOI115">[2]INFRA!#REF!</definedName>
    <definedName name="COMPOSICAOI116">[2]INFRA!$F$297</definedName>
    <definedName name="COMPOSICAOI117">[2]INFRA!#REF!</definedName>
    <definedName name="COMPOSICAOI118">[2]INFRA!$F$315</definedName>
    <definedName name="COMPOSICAOI119">[2]INFRA!#REF!</definedName>
    <definedName name="COMPOSICAOI12">#REF!</definedName>
    <definedName name="COMPOSICAOI120">[2]INFRA!$F$334</definedName>
    <definedName name="COMPOSICAOI121">[2]INFRA!$F$352</definedName>
    <definedName name="COMPOSICAOI122">[2]INFRA!$F$370</definedName>
    <definedName name="COMPOSICAOI123">[2]INFRA!$F$388</definedName>
    <definedName name="COMPOSICAOI124">[2]INFRA!$F$406</definedName>
    <definedName name="COMPOSICAOI125">[2]INFRA!$F$424</definedName>
    <definedName name="COMPOSICAOI126">[2]INFRA!$F$442</definedName>
    <definedName name="COMPOSICAOI127">[2]INFRA!$F$460</definedName>
    <definedName name="COMPOSICAOI128">[2]INFRA!$F$478</definedName>
    <definedName name="COMPOSICAOI129">[2]INFRA!$F$496</definedName>
    <definedName name="COMPOSICAOI13">#REF!</definedName>
    <definedName name="COMPOSICAOI130">[2]INFRA!$F$514</definedName>
    <definedName name="COMPOSICAOI135">[2]ELÉTRICA!#REF!</definedName>
    <definedName name="COMPOSICAOI14">#REF!</definedName>
    <definedName name="COMPOSICAOI15">#REF!</definedName>
    <definedName name="COMPOSICAOI153">[2]INFRA!#REF!</definedName>
    <definedName name="COMPOSICAOI155">[2]INFRA!#REF!</definedName>
    <definedName name="COMPOSICAOI156">[2]INFRA!#REF!</definedName>
    <definedName name="COMPOSICAOI157">[2]INFRA!#REF!</definedName>
    <definedName name="COMPOSICAOI16">#REF!</definedName>
    <definedName name="COMPOSICAOI17">#REF!</definedName>
    <definedName name="COMPOSICAOI18">#REF!</definedName>
    <definedName name="COMPOSICAOI2">#REF!</definedName>
    <definedName name="COMPOSICAOI200">[2]INFRA!#REF!</definedName>
    <definedName name="COMPOSICAOI202">[2]INFRA!#REF!</definedName>
    <definedName name="COMPOSICAOI203">[2]INFRA!$F$532</definedName>
    <definedName name="COMPOSICAOI204">[2]INFRA!#REF!</definedName>
    <definedName name="COMPOSICAOI3">#REF!</definedName>
    <definedName name="COMPOSICAOI4">#REF!</definedName>
    <definedName name="COMPOSICAOI5">#REF!</definedName>
    <definedName name="COMPOSICAOI6">#REF!</definedName>
    <definedName name="COMPOSICAOI7">#REF!</definedName>
    <definedName name="COMPOSICAOI8">#REF!</definedName>
    <definedName name="COMPOSICAOI87">[2]INFRA!#REF!</definedName>
    <definedName name="COMPOSICAOI88">[2]INFRA!#REF!</definedName>
    <definedName name="COMPOSICAOI89">[2]INFRA!#REF!</definedName>
    <definedName name="COMPOSICAOI9">[2]INFRA!$F$27</definedName>
    <definedName name="COMPOSICAOI90">[2]INFRA!#REF!</definedName>
    <definedName name="COMPOSICAOI91">[2]INFRA!#REF!</definedName>
    <definedName name="COMPOSICAOI92">[2]INFRA!#REF!</definedName>
    <definedName name="COMPOSICAOI93">[2]INFRA!#REF!</definedName>
    <definedName name="COMPOSICAOI94">[2]INFRA!#REF!</definedName>
    <definedName name="COMPOSICAOI95">[2]INFRA!$F$44</definedName>
    <definedName name="COMPOSICAOI96">[2]INFRA!#REF!</definedName>
    <definedName name="COMPOSICAOI97">[2]INFRA!#REF!</definedName>
    <definedName name="COMPOSICAOI98">[2]INFRA!#REF!</definedName>
    <definedName name="COMPOSICAOI99">[2]INFRA!$F$62</definedName>
    <definedName name="COMPOSICAOL64">'[2]LÓGICA 2'!$F$24</definedName>
    <definedName name="COMPOSICAOL65">'[2]LÓGICA 2'!$F$42</definedName>
    <definedName name="COMPOSICAOL67">'[2]LÓGICA 2'!$F$78</definedName>
    <definedName name="COMPOSICAOL68">'[2]LÓGICA 2'!$F$96</definedName>
    <definedName name="COMPOSICAOL69">'[2]LÓGICA 2'!$F$116</definedName>
    <definedName name="COMPOSICAOL70">'[2]LÓGICA 2'!$F$134</definedName>
    <definedName name="COMPOSICAOL71">'[2]LÓGICA 2'!#REF!</definedName>
    <definedName name="COMPOSICAOL72">'[2]LÓGICA 2'!$F$155</definedName>
    <definedName name="COMPOSICAOL73">'[2]LÓGICA 2'!$F$177</definedName>
    <definedName name="COMPOSICAOL74">'[2]LÓGICA 2'!#REF!</definedName>
    <definedName name="COMPOSICAOL75">'[2]LÓGICA 2'!#REF!</definedName>
    <definedName name="COMPOSICAOL76">'[2]LÓGICA 2'!$F$195</definedName>
    <definedName name="COMPOSICAOL77">'[2]LÓGICA 2'!$F$213</definedName>
    <definedName name="COMPOSICAOL78">'[2]LÓGICA 2'!$F$231</definedName>
    <definedName name="COMPOSICAOL79">'[2]LÓGICA 2'!$F$249</definedName>
    <definedName name="COMPOSICAOL80">'[2]LÓGICA 2'!$F$267</definedName>
    <definedName name="COMPOSICAOL81">'[2]LÓGICA 2'!$F$285</definedName>
    <definedName name="COMPOSICAOL82">'[2]LÓGICA 2'!$F$303</definedName>
    <definedName name="COMPOSICAOL83">'[2]LÓGICA 2'!#REF!</definedName>
    <definedName name="COMPOSICAOL84">'[2]LÓGICA 2'!$F$321</definedName>
    <definedName name="COMPOSICAOL85">'[2]LÓGICA 2'!$F$339</definedName>
    <definedName name="COMPOSICAOL86">'[2]LÓGICA 2'!$F$357</definedName>
    <definedName name="COMPOSICAOL87">'[2]LÓGICA 2'!$F$374</definedName>
    <definedName name="eqrrewr">[2]INFRA!#REF!</definedName>
    <definedName name="EQT_TB_ESQUADRIA_N°_ESQUADRIA">[3]!TB_ESQUADRIA[N°_ESQUADRIA]</definedName>
    <definedName name="ETQ_Fonte">[3]!TB_Fonte[FONTE]</definedName>
    <definedName name="ETQ_ID_TB_GERAL">[3]!TB_Geral[ID]</definedName>
    <definedName name="ETQ_Resumo_Bitola_Aço">[3]!TB_Resultado_Aço_SETOP[Ø_BITOLA_'[MM']]</definedName>
    <definedName name="ETQ_TB_AGRUPADOR">[3]!TB_Agrupador[AGRUPADOR]</definedName>
    <definedName name="ETQ_TB_AGRUPADOR_ID">[3]!TB_AGRUPADOR_1[ID]</definedName>
    <definedName name="ETQ_TB_ESPECIFICAÇÃO_ID_ESPECIFICAÇÃO">[3]!TB_ESPECIFICAÇÃO[ID_ESPECIFICAÇÃO]</definedName>
    <definedName name="ETQ_TB_ID_Alvenaria">[3]!TB_LEVANTAMENTO_ACABAMENTO33[ID]</definedName>
    <definedName name="ETQ_TB_LEVANTAMENTO_ACABAMENTO_ID">[4]!TB_LEVANTAMENTO_ACABAMENTO[ID]</definedName>
    <definedName name="ETQ_TB_TIPO">[3]!TB_TIPO[TIPO]</definedName>
    <definedName name="ETQ_TB_TIPO_ESQUADRIA">[3]!TB_TIPO_ESQUADRIA[TIPO_ESQ]</definedName>
    <definedName name="ETQ_TB_TIPO_FORMA">[3]!TB_TIPO_FORMA[FORMA ATEX]</definedName>
    <definedName name="ETQ_TB_TIPO_ITEM">[3]!TB_TIPO_ITEM[TIPO_ITEM]</definedName>
    <definedName name="ETQ_TB_UNIDADES">[3]!TB_Unidades[UNIDADE]</definedName>
    <definedName name="ETQ_Tipo_Cobertura">#REF!</definedName>
    <definedName name="ETQ_Tipo_Elemento_Drenagem">#REF!</definedName>
    <definedName name="ETQ_Tipo_Impermeabilização">#REF!</definedName>
    <definedName name="ETQ_Tipo_Índice">[3]!TB_Tipo_Índice_Geral[TIPO_ÍNDICE]</definedName>
    <definedName name="ETQ_Tipo_Instalação_HidroSanitária">[3]!TB_Tipo_Item_Geral[TIPO_ITEM]</definedName>
    <definedName name="ETQ_Tipo_Metodologia">[3]!TB_Tipo_Metologia_Calculo[[#All],[METOLOGIA_CÁLCULO]]</definedName>
    <definedName name="ETQ_Tipo_Peça">[3]!TB_Tipo_Peça[TIPO_PEÇA]</definedName>
    <definedName name="ETQ_Tipo_Vedação">[3]!TB_Tipo_Vedação[TIPO_VEDAÇÃO]</definedName>
    <definedName name="RODATETO">[2]ELÉTRICA!#REF!</definedName>
    <definedName name="RODATETO1">[2]ELÉTRICA!#REF!</definedName>
    <definedName name="SDAD">[2]ELÉTRICA!#REF!</definedName>
    <definedName name="Serviços">[5]Solum!$A$3:$AD$2430</definedName>
    <definedName name="TB_Inclinação">[3]!TB_Fórmula_Inclinação[#Data]</definedName>
    <definedName name="UN">'[1]PLANILHA ORÇAMENTARIA'!#REF!</definedName>
    <definedName name="VERG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1" l="1"/>
  <c r="AJ19" i="1" s="1"/>
  <c r="AC19" i="1"/>
  <c r="AD19" i="1" s="1"/>
  <c r="W19" i="1"/>
  <c r="X19" i="1" s="1"/>
  <c r="Q19" i="1"/>
  <c r="R19" i="1" s="1"/>
  <c r="K19" i="1"/>
  <c r="L19" i="1" s="1"/>
  <c r="E19" i="1"/>
  <c r="F19" i="1" s="1"/>
  <c r="C19" i="1"/>
  <c r="B19" i="1"/>
  <c r="A19" i="1"/>
  <c r="AI18" i="1"/>
  <c r="AJ18" i="1" s="1"/>
  <c r="C18" i="1"/>
  <c r="B18" i="1"/>
  <c r="A18" i="1"/>
  <c r="AM17" i="1"/>
  <c r="AN17" i="1" s="1"/>
  <c r="AK17" i="1"/>
  <c r="AL17" i="1" s="1"/>
  <c r="AG17" i="1"/>
  <c r="AH17" i="1" s="1"/>
  <c r="Q17" i="1"/>
  <c r="R17" i="1" s="1"/>
  <c r="M17" i="1"/>
  <c r="N17" i="1" s="1"/>
  <c r="K17" i="1"/>
  <c r="L17" i="1" s="1"/>
  <c r="C17" i="1"/>
  <c r="AI17" i="1" s="1"/>
  <c r="AJ17" i="1" s="1"/>
  <c r="B17" i="1"/>
  <c r="A17" i="1"/>
  <c r="AK16" i="1"/>
  <c r="AL16" i="1" s="1"/>
  <c r="S16" i="1"/>
  <c r="T16" i="1" s="1"/>
  <c r="O16" i="1"/>
  <c r="P16" i="1" s="1"/>
  <c r="M16" i="1"/>
  <c r="N16" i="1" s="1"/>
  <c r="C16" i="1"/>
  <c r="AM16" i="1" s="1"/>
  <c r="AN16" i="1" s="1"/>
  <c r="B16" i="1"/>
  <c r="A16" i="1"/>
  <c r="C15" i="1"/>
  <c r="B15" i="1"/>
  <c r="A15" i="1"/>
  <c r="AI14" i="1"/>
  <c r="AJ14" i="1" s="1"/>
  <c r="AC14" i="1"/>
  <c r="AD14" i="1" s="1"/>
  <c r="W14" i="1"/>
  <c r="X14" i="1" s="1"/>
  <c r="Q14" i="1"/>
  <c r="R14" i="1" s="1"/>
  <c r="K14" i="1"/>
  <c r="L14" i="1" s="1"/>
  <c r="E14" i="1"/>
  <c r="C14" i="1"/>
  <c r="B14" i="1"/>
  <c r="A14" i="1"/>
  <c r="Y13" i="1"/>
  <c r="Z13" i="1" s="1"/>
  <c r="S13" i="1"/>
  <c r="T13" i="1" s="1"/>
  <c r="M13" i="1"/>
  <c r="N13" i="1" s="1"/>
  <c r="G13" i="1"/>
  <c r="H13" i="1" s="1"/>
  <c r="C13" i="1"/>
  <c r="B13" i="1"/>
  <c r="A13" i="1"/>
  <c r="C12" i="1"/>
  <c r="Q12" i="1" s="1"/>
  <c r="R12" i="1" s="1"/>
  <c r="B12" i="1"/>
  <c r="A12" i="1"/>
  <c r="K11" i="1"/>
  <c r="L11" i="1" s="1"/>
  <c r="E11" i="1"/>
  <c r="F11" i="1" s="1"/>
  <c r="C11" i="1"/>
  <c r="B11" i="1"/>
  <c r="A11" i="1"/>
  <c r="AJ10" i="1"/>
  <c r="AI10" i="1"/>
  <c r="AD10" i="1"/>
  <c r="AC10" i="1"/>
  <c r="W10" i="1"/>
  <c r="R10" i="1"/>
  <c r="Q10" i="1"/>
  <c r="L10" i="1"/>
  <c r="K10" i="1"/>
  <c r="E10" i="1"/>
  <c r="F10" i="1" s="1"/>
  <c r="C10" i="1"/>
  <c r="B10" i="1"/>
  <c r="A10" i="1"/>
  <c r="B4" i="1"/>
  <c r="B3" i="1"/>
  <c r="E2" i="1"/>
  <c r="B1" i="1"/>
  <c r="O15" i="1" l="1"/>
  <c r="P15" i="1" s="1"/>
  <c r="AM15" i="1"/>
  <c r="AN15" i="1" s="1"/>
  <c r="M15" i="1"/>
  <c r="D15" i="1"/>
  <c r="F14" i="1"/>
  <c r="AI20" i="1"/>
  <c r="AJ20" i="1" s="1"/>
  <c r="D11" i="1"/>
  <c r="AP16" i="1"/>
  <c r="AM12" i="1"/>
  <c r="AN12" i="1" s="1"/>
  <c r="AA12" i="1"/>
  <c r="AB12" i="1" s="1"/>
  <c r="U12" i="1"/>
  <c r="V12" i="1" s="1"/>
  <c r="I12" i="1"/>
  <c r="J12" i="1" s="1"/>
  <c r="AG12" i="1"/>
  <c r="AH12" i="1" s="1"/>
  <c r="O12" i="1"/>
  <c r="P12" i="1" s="1"/>
  <c r="AK12" i="1"/>
  <c r="AL12" i="1" s="1"/>
  <c r="AE12" i="1"/>
  <c r="AF12" i="1" s="1"/>
  <c r="Y12" i="1"/>
  <c r="Z12" i="1" s="1"/>
  <c r="S12" i="1"/>
  <c r="T12" i="1" s="1"/>
  <c r="M12" i="1"/>
  <c r="N12" i="1" s="1"/>
  <c r="G12" i="1"/>
  <c r="AK15" i="1"/>
  <c r="AL15" i="1" s="1"/>
  <c r="X10" i="1"/>
  <c r="K12" i="1"/>
  <c r="L12" i="1" s="1"/>
  <c r="AC12" i="1"/>
  <c r="AD12" i="1" s="1"/>
  <c r="AM18" i="1"/>
  <c r="AN18" i="1" s="1"/>
  <c r="AG18" i="1"/>
  <c r="AH18" i="1" s="1"/>
  <c r="Q18" i="1"/>
  <c r="R18" i="1" s="1"/>
  <c r="AK18" i="1"/>
  <c r="AL18" i="1" s="1"/>
  <c r="U18" i="1"/>
  <c r="V18" i="1" s="1"/>
  <c r="O18" i="1"/>
  <c r="D19" i="1"/>
  <c r="D10" i="1"/>
  <c r="W12" i="1"/>
  <c r="X12" i="1" s="1"/>
  <c r="AP17" i="1"/>
  <c r="E20" i="1"/>
  <c r="D12" i="1"/>
  <c r="D13" i="1"/>
  <c r="AC20" i="1"/>
  <c r="AD20" i="1" s="1"/>
  <c r="AI12" i="1"/>
  <c r="AJ12" i="1" s="1"/>
  <c r="D14" i="1"/>
  <c r="S18" i="1"/>
  <c r="T18" i="1" s="1"/>
  <c r="G10" i="1"/>
  <c r="M10" i="1"/>
  <c r="S10" i="1"/>
  <c r="Y10" i="1"/>
  <c r="AE10" i="1"/>
  <c r="AK10" i="1"/>
  <c r="G11" i="1"/>
  <c r="H11" i="1" s="1"/>
  <c r="AP11" i="1" s="1"/>
  <c r="I13" i="1"/>
  <c r="O13" i="1"/>
  <c r="P13" i="1" s="1"/>
  <c r="U13" i="1"/>
  <c r="V13" i="1" s="1"/>
  <c r="AA13" i="1"/>
  <c r="AB13" i="1" s="1"/>
  <c r="G14" i="1"/>
  <c r="H14" i="1" s="1"/>
  <c r="M14" i="1"/>
  <c r="N14" i="1" s="1"/>
  <c r="S14" i="1"/>
  <c r="T14" i="1" s="1"/>
  <c r="Y14" i="1"/>
  <c r="Z14" i="1" s="1"/>
  <c r="AE14" i="1"/>
  <c r="AF14" i="1" s="1"/>
  <c r="Q16" i="1"/>
  <c r="R16" i="1" s="1"/>
  <c r="O17" i="1"/>
  <c r="P17" i="1" s="1"/>
  <c r="AO17" i="1"/>
  <c r="G19" i="1"/>
  <c r="H19" i="1" s="1"/>
  <c r="M19" i="1"/>
  <c r="N19" i="1" s="1"/>
  <c r="S19" i="1"/>
  <c r="T19" i="1" s="1"/>
  <c r="Y19" i="1"/>
  <c r="Z19" i="1" s="1"/>
  <c r="AE19" i="1"/>
  <c r="AF19" i="1" s="1"/>
  <c r="AK19" i="1"/>
  <c r="AL19" i="1" s="1"/>
  <c r="C20" i="1"/>
  <c r="I10" i="1"/>
  <c r="AA10" i="1"/>
  <c r="AM10" i="1"/>
  <c r="K13" i="1"/>
  <c r="L13" i="1" s="1"/>
  <c r="Q13" i="1"/>
  <c r="R13" i="1" s="1"/>
  <c r="W13" i="1"/>
  <c r="X13" i="1" s="1"/>
  <c r="AC13" i="1"/>
  <c r="AD13" i="1" s="1"/>
  <c r="O14" i="1"/>
  <c r="P14" i="1" s="1"/>
  <c r="AO16" i="1"/>
  <c r="I19" i="1"/>
  <c r="J19" i="1" s="1"/>
  <c r="AP19" i="1" s="1"/>
  <c r="O19" i="1"/>
  <c r="P19" i="1" s="1"/>
  <c r="U19" i="1"/>
  <c r="V19" i="1" s="1"/>
  <c r="AA19" i="1"/>
  <c r="AB19" i="1" s="1"/>
  <c r="AG19" i="1"/>
  <c r="AH19" i="1" s="1"/>
  <c r="AM19" i="1"/>
  <c r="AN19" i="1" s="1"/>
  <c r="O10" i="1"/>
  <c r="U10" i="1"/>
  <c r="AG10" i="1"/>
  <c r="I11" i="1"/>
  <c r="J11" i="1" s="1"/>
  <c r="I14" i="1"/>
  <c r="J14" i="1" s="1"/>
  <c r="U14" i="1"/>
  <c r="V14" i="1" s="1"/>
  <c r="AA14" i="1"/>
  <c r="AB14" i="1" s="1"/>
  <c r="AG14" i="1"/>
  <c r="AH14" i="1" s="1"/>
  <c r="H10" i="1" l="1"/>
  <c r="G20" i="1"/>
  <c r="H20" i="1" s="1"/>
  <c r="P10" i="1"/>
  <c r="O20" i="1"/>
  <c r="P20" i="1" s="1"/>
  <c r="AO19" i="1"/>
  <c r="K20" i="1"/>
  <c r="L20" i="1" s="1"/>
  <c r="AO15" i="1"/>
  <c r="N15" i="1"/>
  <c r="AP15" i="1" s="1"/>
  <c r="AN10" i="1"/>
  <c r="AM20" i="1"/>
  <c r="AN20" i="1" s="1"/>
  <c r="AF10" i="1"/>
  <c r="AE20" i="1"/>
  <c r="AF20" i="1" s="1"/>
  <c r="AO11" i="1"/>
  <c r="V10" i="1"/>
  <c r="U20" i="1"/>
  <c r="V20" i="1" s="1"/>
  <c r="P18" i="1"/>
  <c r="AP18" i="1" s="1"/>
  <c r="AO18" i="1"/>
  <c r="H12" i="1"/>
  <c r="AP12" i="1" s="1"/>
  <c r="AO12" i="1"/>
  <c r="AL10" i="1"/>
  <c r="AK20" i="1"/>
  <c r="AL20" i="1" s="1"/>
  <c r="AB10" i="1"/>
  <c r="AA20" i="1"/>
  <c r="AB20" i="1" s="1"/>
  <c r="Z10" i="1"/>
  <c r="Y20" i="1"/>
  <c r="Z20" i="1" s="1"/>
  <c r="Q20" i="1"/>
  <c r="R20" i="1" s="1"/>
  <c r="J10" i="1"/>
  <c r="I20" i="1"/>
  <c r="J20" i="1" s="1"/>
  <c r="T10" i="1"/>
  <c r="S20" i="1"/>
  <c r="T20" i="1" s="1"/>
  <c r="AO10" i="1"/>
  <c r="AP14" i="1"/>
  <c r="AH10" i="1"/>
  <c r="AG20" i="1"/>
  <c r="AH20" i="1" s="1"/>
  <c r="D17" i="1"/>
  <c r="D16" i="1"/>
  <c r="D20" i="1" s="1"/>
  <c r="J13" i="1"/>
  <c r="AP13" i="1" s="1"/>
  <c r="AO13" i="1"/>
  <c r="N10" i="1"/>
  <c r="M20" i="1"/>
  <c r="N20" i="1" s="1"/>
  <c r="F20" i="1"/>
  <c r="D18" i="1"/>
  <c r="W20" i="1"/>
  <c r="X20" i="1" s="1"/>
  <c r="AO14" i="1"/>
  <c r="AO20" i="1" l="1"/>
  <c r="AP20" i="1" s="1"/>
  <c r="AP10" i="1"/>
</calcChain>
</file>

<file path=xl/sharedStrings.xml><?xml version="1.0" encoding="utf-8"?>
<sst xmlns="http://schemas.openxmlformats.org/spreadsheetml/2006/main" count="68" uniqueCount="30">
  <si>
    <t>OBRA</t>
  </si>
  <si>
    <t>BDI:</t>
  </si>
  <si>
    <t>Município</t>
  </si>
  <si>
    <t>Endereço</t>
  </si>
  <si>
    <t>CRONOGRAMA FÍSICO-FINANCEIRO</t>
  </si>
  <si>
    <t>ITEM</t>
  </si>
  <si>
    <t>DESCRIÇÃO</t>
  </si>
  <si>
    <t>VALOR</t>
  </si>
  <si>
    <t>%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</si>
  <si>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</si>
  <si>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</si>
  <si>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</si>
  <si>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</si>
  <si>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</si>
  <si>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</si>
  <si>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</si>
  <si>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</si>
  <si>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</si>
  <si>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</si>
  <si>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</si>
  <si>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</si>
  <si>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</si>
  <si>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</si>
  <si>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</si>
  <si>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</si>
  <si>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</si>
  <si>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</si>
  <si>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TOTAL</t>
  </si>
  <si>
    <t>VALOR (R$)</t>
  </si>
  <si>
    <t>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</si>
</sst>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0" fontId="3" fillId="0" borderId="0" xfId="2" applyNumberFormat="1" applyFont="1" applyBorder="1" applyAlignment="1">
      <alignment vertical="center" wrapText="1"/>
    </xf>
    <xf numFmtId="17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10" fontId="3" fillId="0" borderId="0" xfId="2" applyNumberFormat="1" applyFont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vertical="center" wrapText="1"/>
    </xf>
    <xf numFmtId="10" fontId="3" fillId="2" borderId="0" xfId="2" applyNumberFormat="1" applyFont="1" applyFill="1" applyBorder="1" applyAlignment="1">
      <alignment vertical="center" wrapText="1"/>
    </xf>
    <xf numFmtId="43" fontId="3" fillId="0" borderId="3" xfId="0" applyNumberFormat="1" applyFont="1" applyFill="1" applyBorder="1" applyAlignment="1">
      <alignment horizontal="center" vertical="center" wrapText="1"/>
    </xf>
    <xf numFmtId="10" fontId="3" fillId="3" borderId="0" xfId="2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vertical="center" wrapText="1"/>
    </xf>
    <xf numFmtId="10" fontId="3" fillId="0" borderId="0" xfId="2" applyNumberFormat="1" applyFont="1" applyFill="1" applyBorder="1" applyAlignment="1">
      <alignment vertical="center" wrapText="1"/>
    </xf>
    <xf numFmtId="43" fontId="3" fillId="3" borderId="0" xfId="0" applyNumberFormat="1" applyFont="1" applyFill="1" applyBorder="1" applyAlignment="1">
      <alignment vertical="center" wrapText="1"/>
    </xf>
    <xf numFmtId="10" fontId="3" fillId="3" borderId="0" xfId="2" applyNumberFormat="1" applyFont="1" applyFill="1" applyBorder="1" applyAlignment="1">
      <alignment vertical="center" wrapText="1"/>
    </xf>
    <xf numFmtId="10" fontId="3" fillId="0" borderId="0" xfId="2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43" fontId="2" fillId="0" borderId="14" xfId="0" applyNumberFormat="1" applyFont="1" applyBorder="1" applyAlignment="1">
      <alignment horizontal="center" vertical="center" wrapText="1"/>
    </xf>
    <xf numFmtId="10" fontId="2" fillId="0" borderId="14" xfId="1" applyNumberFormat="1" applyFont="1" applyBorder="1" applyAlignment="1">
      <alignment horizontal="center" vertical="center" wrapText="1"/>
    </xf>
    <xf numFmtId="10" fontId="2" fillId="0" borderId="14" xfId="2" applyNumberFormat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right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RM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Calculadora%20de%20Quantitativos%20R02%20-%20Te&#243;filo%20Oton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Levantamento%20de%20acabamento%20de%20pared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CRONOGRAMA"/>
      <sheetName val="CPUs"/>
      <sheetName val="MAPA DE REFERENCIA"/>
      <sheetName val="MAPA DE COTAÇÃO"/>
      <sheetName val="BDI - Aliquota ISSQN - 5,0%"/>
      <sheetName val="ENCARGOS SOCIAIS"/>
    </sheetNames>
    <sheetDataSet>
      <sheetData sheetId="0"/>
      <sheetData sheetId="1">
        <row r="1">
          <cell r="B1" t="str">
            <v>REFORMA E AMPLIAÇÃO DO CENTRO ESTADUAL DE REFERÊNCIA EM MÉDIA E ALTA COMPLEXIDADE (CERMAC) E MT- HEMOCENTRO – CUIABÁ/MT</v>
          </cell>
        </row>
        <row r="2">
          <cell r="B2" t="str">
            <v>CUIABÁ - MT</v>
          </cell>
          <cell r="E2">
            <v>0.26729999999999998</v>
          </cell>
        </row>
        <row r="3">
          <cell r="B3" t="str">
            <v>RUA ORIENTE TENUTA, 58 - SR. DOS PASSOS, CUIABÁ/ MT</v>
          </cell>
        </row>
        <row r="7">
          <cell r="A7" t="str">
            <v>1.0</v>
          </cell>
          <cell r="C7" t="str">
            <v>ADMINISTRAÇÃO DE OBRA</v>
          </cell>
        </row>
        <row r="22">
          <cell r="H22">
            <v>1578553.2199999997</v>
          </cell>
        </row>
        <row r="23">
          <cell r="A23" t="str">
            <v>2.0</v>
          </cell>
          <cell r="C23" t="str">
            <v>INSTALAÇÕES, SERVIÇOS PRELIMINARES E DEMOLIÇÕES</v>
          </cell>
        </row>
        <row r="53">
          <cell r="H53">
            <v>606791.68999999994</v>
          </cell>
        </row>
        <row r="54">
          <cell r="A54" t="str">
            <v>3.0</v>
          </cell>
          <cell r="C54" t="str">
            <v>ARQUITETÔNICO</v>
          </cell>
        </row>
        <row r="212">
          <cell r="H212">
            <v>8454155.2399999984</v>
          </cell>
        </row>
        <row r="213">
          <cell r="A213" t="str">
            <v>4.0</v>
          </cell>
          <cell r="C213" t="str">
            <v>ESTRUTURAL</v>
          </cell>
        </row>
        <row r="485">
          <cell r="H485">
            <v>4918330.33</v>
          </cell>
        </row>
        <row r="486">
          <cell r="A486" t="str">
            <v>5.0</v>
          </cell>
          <cell r="C486" t="str">
            <v>INSTALAÇÕES ELÉTRICAS E SPDA</v>
          </cell>
        </row>
        <row r="624">
          <cell r="H624">
            <v>3481771.6599999997</v>
          </cell>
        </row>
        <row r="625">
          <cell r="A625" t="str">
            <v>6.0</v>
          </cell>
          <cell r="C625" t="str">
            <v>GASES MEDICINAIS</v>
          </cell>
        </row>
        <row r="661">
          <cell r="H661">
            <v>118095.27999999997</v>
          </cell>
        </row>
        <row r="662">
          <cell r="A662" t="str">
            <v>7.0</v>
          </cell>
          <cell r="C662" t="str">
            <v>GLP</v>
          </cell>
        </row>
        <row r="706">
          <cell r="H706">
            <v>24101.180000000004</v>
          </cell>
        </row>
        <row r="707">
          <cell r="A707" t="str">
            <v>8.0</v>
          </cell>
          <cell r="C707" t="str">
            <v>INSTALAÇÕES DE PREVENÇÃO E COMBATE A INCENDIO</v>
          </cell>
        </row>
        <row r="781">
          <cell r="H781">
            <v>202091.66</v>
          </cell>
        </row>
        <row r="782">
          <cell r="A782" t="str">
            <v>9.0</v>
          </cell>
          <cell r="C782" t="str">
            <v>LÓGICA</v>
          </cell>
        </row>
        <row r="815">
          <cell r="H815">
            <v>321488.45000000007</v>
          </cell>
        </row>
        <row r="816">
          <cell r="A816" t="str">
            <v>10.0</v>
          </cell>
          <cell r="C816" t="str">
            <v>INSTALAÇÕES HIDRAULICAS, SANITÁRIAS E DRENAGEM</v>
          </cell>
        </row>
        <row r="1003">
          <cell r="H1003">
            <v>689934.80999999994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showGridLines="0" tabSelected="1" showWhiteSpace="0" view="pageBreakPreview" topLeftCell="T1" zoomScale="70" zoomScaleNormal="70" zoomScaleSheetLayoutView="70" workbookViewId="0">
      <selection activeCell="B3" sqref="B3"/>
    </sheetView>
  </sheetViews>
  <sheetFormatPr defaultColWidth="9.140625" defaultRowHeight="12.75" x14ac:dyDescent="0.25"/>
  <cols>
    <col min="1" max="1" width="14.140625" style="10" bestFit="1" customWidth="1"/>
    <col min="2" max="2" width="85.85546875" style="4" bestFit="1" customWidth="1"/>
    <col min="3" max="3" width="23.42578125" style="10" bestFit="1" customWidth="1"/>
    <col min="4" max="4" width="12.28515625" style="53" bestFit="1" customWidth="1"/>
    <col min="5" max="5" width="17.7109375" style="4" bestFit="1" customWidth="1"/>
    <col min="6" max="6" width="9.42578125" style="4" bestFit="1" customWidth="1"/>
    <col min="7" max="7" width="17.7109375" style="4" bestFit="1" customWidth="1"/>
    <col min="8" max="8" width="9.42578125" style="4" bestFit="1" customWidth="1"/>
    <col min="9" max="9" width="17.7109375" style="4" bestFit="1" customWidth="1"/>
    <col min="10" max="10" width="9.42578125" style="4" bestFit="1" customWidth="1"/>
    <col min="11" max="11" width="17.7109375" style="4" bestFit="1" customWidth="1"/>
    <col min="12" max="12" width="9.42578125" style="4" bestFit="1" customWidth="1"/>
    <col min="13" max="13" width="17.7109375" style="4" bestFit="1" customWidth="1"/>
    <col min="14" max="14" width="9.42578125" style="4" bestFit="1" customWidth="1"/>
    <col min="15" max="15" width="20.5703125" style="4" bestFit="1" customWidth="1"/>
    <col min="16" max="16" width="9.42578125" style="4" bestFit="1" customWidth="1"/>
    <col min="17" max="17" width="20.5703125" style="4" bestFit="1" customWidth="1"/>
    <col min="18" max="18" width="9.42578125" style="4" bestFit="1" customWidth="1"/>
    <col min="19" max="19" width="20.5703125" style="4" bestFit="1" customWidth="1"/>
    <col min="20" max="20" width="9.42578125" style="4" bestFit="1" customWidth="1"/>
    <col min="21" max="21" width="20.5703125" style="4" bestFit="1" customWidth="1"/>
    <col min="22" max="22" width="9.42578125" style="4" bestFit="1" customWidth="1"/>
    <col min="23" max="23" width="20.5703125" style="4" bestFit="1" customWidth="1"/>
    <col min="24" max="24" width="9.42578125" style="4" bestFit="1" customWidth="1"/>
    <col min="25" max="25" width="22" style="4" bestFit="1" customWidth="1"/>
    <col min="26" max="26" width="10.85546875" style="4" bestFit="1" customWidth="1"/>
    <col min="27" max="27" width="22" style="4" bestFit="1" customWidth="1"/>
    <col min="28" max="28" width="10.85546875" style="4" bestFit="1" customWidth="1"/>
    <col min="29" max="29" width="20.5703125" style="4" bestFit="1" customWidth="1"/>
    <col min="30" max="30" width="9.42578125" style="4" bestFit="1" customWidth="1"/>
    <col min="31" max="31" width="20.5703125" style="4" bestFit="1" customWidth="1"/>
    <col min="32" max="32" width="9.42578125" style="4" bestFit="1" customWidth="1"/>
    <col min="33" max="33" width="20.5703125" style="4" bestFit="1" customWidth="1"/>
    <col min="34" max="34" width="9.42578125" style="4" bestFit="1" customWidth="1"/>
    <col min="35" max="35" width="20.5703125" style="4" bestFit="1" customWidth="1"/>
    <col min="36" max="36" width="9.42578125" style="4" bestFit="1" customWidth="1"/>
    <col min="37" max="37" width="20.5703125" style="4" bestFit="1" customWidth="1"/>
    <col min="38" max="38" width="9.42578125" style="4" bestFit="1" customWidth="1"/>
    <col min="39" max="39" width="20.5703125" style="4" bestFit="1" customWidth="1"/>
    <col min="40" max="40" width="9.42578125" style="4" bestFit="1" customWidth="1"/>
    <col min="41" max="41" width="22" style="4" bestFit="1" customWidth="1"/>
    <col min="42" max="42" width="10.85546875" style="4" bestFit="1" customWidth="1"/>
    <col min="43" max="16384" width="9.140625" style="4"/>
  </cols>
  <sheetData>
    <row r="1" spans="1:42" x14ac:dyDescent="0.25">
      <c r="A1" s="1" t="s">
        <v>0</v>
      </c>
      <c r="B1" s="2" t="str">
        <f>'[1]PLANILHA ORÇAMENTARIA'!B1:H1</f>
        <v>REFORMA E AMPLIAÇÃO DO CENTRO ESTADUAL DE REFERÊNCIA EM MÉDIA E ALTA COMPLEXIDADE (CERMAC) E MT- HEMOCENTRO – CUIABÁ/MT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2.75" customHeight="1" x14ac:dyDescent="0.25">
      <c r="A2" s="5"/>
      <c r="B2" s="3"/>
      <c r="C2" s="3"/>
      <c r="D2" s="6" t="s">
        <v>1</v>
      </c>
      <c r="E2" s="7">
        <f>'[1]PLANILHA ORÇAMENTARIA'!E2</f>
        <v>0.26729999999999998</v>
      </c>
      <c r="G2" s="6"/>
      <c r="H2" s="8"/>
      <c r="I2" s="8"/>
      <c r="J2" s="8"/>
      <c r="K2" s="6"/>
      <c r="L2" s="8"/>
      <c r="M2" s="8"/>
      <c r="N2" s="8"/>
      <c r="O2" s="6"/>
      <c r="P2" s="8"/>
      <c r="Q2" s="8"/>
      <c r="R2" s="8"/>
      <c r="S2" s="6"/>
      <c r="T2" s="8"/>
      <c r="U2" s="8"/>
      <c r="V2" s="8"/>
      <c r="W2" s="6"/>
      <c r="X2" s="8"/>
      <c r="Y2" s="8"/>
      <c r="Z2" s="8"/>
      <c r="AA2" s="6"/>
      <c r="AB2" s="8"/>
      <c r="AC2" s="8"/>
      <c r="AD2" s="8"/>
      <c r="AE2" s="6"/>
      <c r="AF2" s="8"/>
      <c r="AG2" s="6"/>
      <c r="AH2" s="8"/>
      <c r="AI2" s="8"/>
      <c r="AJ2" s="8"/>
      <c r="AK2" s="6"/>
      <c r="AL2" s="8"/>
      <c r="AM2" s="8"/>
      <c r="AN2" s="8"/>
      <c r="AO2" s="6"/>
      <c r="AP2" s="8"/>
    </row>
    <row r="3" spans="1:42" x14ac:dyDescent="0.25">
      <c r="A3" s="5" t="s">
        <v>2</v>
      </c>
      <c r="B3" s="9" t="str">
        <f>'[1]PLANILHA ORÇAMENTARIA'!B2</f>
        <v>CUIABÁ - MT</v>
      </c>
      <c r="D3" s="6"/>
      <c r="E3" s="7"/>
      <c r="G3" s="11"/>
      <c r="H3" s="8"/>
      <c r="I3" s="8"/>
      <c r="J3" s="8"/>
      <c r="K3" s="11"/>
      <c r="L3" s="8"/>
      <c r="M3" s="8"/>
      <c r="N3" s="8"/>
      <c r="O3" s="11"/>
      <c r="P3" s="8"/>
      <c r="Q3" s="8"/>
      <c r="R3" s="8"/>
      <c r="S3" s="11"/>
      <c r="T3" s="8"/>
      <c r="U3" s="8"/>
      <c r="V3" s="8"/>
      <c r="W3" s="11"/>
      <c r="X3" s="8"/>
      <c r="Y3" s="8"/>
      <c r="Z3" s="8"/>
      <c r="AA3" s="11"/>
      <c r="AB3" s="8"/>
      <c r="AC3" s="8"/>
      <c r="AD3" s="8"/>
      <c r="AE3" s="11"/>
      <c r="AF3" s="8"/>
      <c r="AG3" s="11"/>
      <c r="AH3" s="8"/>
      <c r="AI3" s="8"/>
      <c r="AJ3" s="8"/>
      <c r="AK3" s="11"/>
      <c r="AL3" s="8"/>
      <c r="AM3" s="8"/>
      <c r="AN3" s="8"/>
      <c r="AO3" s="11"/>
      <c r="AP3" s="8"/>
    </row>
    <row r="4" spans="1:42" x14ac:dyDescent="0.25">
      <c r="A4" s="5" t="s">
        <v>3</v>
      </c>
      <c r="B4" s="9" t="str">
        <f>'[1]PLANILHA ORÇAMENTARIA'!B3</f>
        <v>RUA ORIENTE TENUTA, 58 - SR. DOS PASSOS, CUIABÁ/ MT</v>
      </c>
      <c r="C4" s="12"/>
      <c r="D4" s="13"/>
      <c r="E4" s="14"/>
      <c r="H4" s="8"/>
      <c r="I4" s="8"/>
      <c r="J4" s="8"/>
      <c r="L4" s="8"/>
      <c r="M4" s="8"/>
      <c r="N4" s="8"/>
      <c r="P4" s="8"/>
      <c r="Q4" s="8"/>
      <c r="R4" s="8"/>
      <c r="T4" s="8"/>
      <c r="U4" s="8"/>
      <c r="V4" s="8"/>
      <c r="X4" s="8"/>
      <c r="Y4" s="8"/>
      <c r="Z4" s="8"/>
      <c r="AB4" s="8"/>
      <c r="AC4" s="8"/>
      <c r="AD4" s="8"/>
      <c r="AF4" s="8"/>
      <c r="AH4" s="8"/>
      <c r="AI4" s="8"/>
      <c r="AJ4" s="8"/>
      <c r="AL4" s="8"/>
      <c r="AM4" s="8"/>
      <c r="AN4" s="8"/>
      <c r="AP4" s="8"/>
    </row>
    <row r="5" spans="1:42" ht="13.5" thickBot="1" x14ac:dyDescent="0.3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ht="13.5" thickTop="1" x14ac:dyDescent="0.25">
      <c r="A6" s="20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2" s="10" customFormat="1" x14ac:dyDescent="0.25">
      <c r="A7" s="23" t="s">
        <v>5</v>
      </c>
      <c r="B7" s="24" t="s">
        <v>6</v>
      </c>
      <c r="C7" s="24" t="s">
        <v>7</v>
      </c>
      <c r="D7" s="25" t="s">
        <v>8</v>
      </c>
      <c r="E7" s="26" t="s">
        <v>9</v>
      </c>
      <c r="F7" s="27"/>
      <c r="G7" s="26" t="s">
        <v>10</v>
      </c>
      <c r="H7" s="27"/>
      <c r="I7" s="26" t="s">
        <v>11</v>
      </c>
      <c r="J7" s="27"/>
      <c r="K7" s="26" t="s">
        <v>12</v>
      </c>
      <c r="L7" s="27"/>
      <c r="M7" s="26" t="s">
        <v>13</v>
      </c>
      <c r="N7" s="27"/>
      <c r="O7" s="26" t="s">
        <v>14</v>
      </c>
      <c r="P7" s="27"/>
      <c r="Q7" s="26" t="s">
        <v>15</v>
      </c>
      <c r="R7" s="27"/>
      <c r="S7" s="26" t="s">
        <v>16</v>
      </c>
      <c r="T7" s="27"/>
      <c r="U7" s="26" t="s">
        <v>17</v>
      </c>
      <c r="V7" s="27"/>
      <c r="W7" s="26" t="s">
        <v>18</v>
      </c>
      <c r="X7" s="27"/>
      <c r="Y7" s="26" t="s">
        <v>19</v>
      </c>
      <c r="Z7" s="27"/>
      <c r="AA7" s="26" t="s">
        <v>20</v>
      </c>
      <c r="AB7" s="27"/>
      <c r="AC7" s="26" t="s">
        <v>21</v>
      </c>
      <c r="AD7" s="27"/>
      <c r="AE7" s="26" t="s">
        <v>22</v>
      </c>
      <c r="AF7" s="27"/>
      <c r="AG7" s="26" t="s">
        <v>23</v>
      </c>
      <c r="AH7" s="27"/>
      <c r="AI7" s="26" t="s">
        <v>24</v>
      </c>
      <c r="AJ7" s="27"/>
      <c r="AK7" s="26" t="s">
        <v>25</v>
      </c>
      <c r="AL7" s="27"/>
      <c r="AM7" s="26" t="s">
        <v>26</v>
      </c>
      <c r="AN7" s="27"/>
      <c r="AO7" s="26" t="s">
        <v>27</v>
      </c>
      <c r="AP7" s="27"/>
    </row>
    <row r="8" spans="1:42" s="10" customFormat="1" x14ac:dyDescent="0.25">
      <c r="A8" s="28"/>
      <c r="B8" s="29"/>
      <c r="C8" s="29"/>
      <c r="D8" s="30"/>
      <c r="E8" s="31" t="s">
        <v>28</v>
      </c>
      <c r="F8" s="32" t="s">
        <v>8</v>
      </c>
      <c r="G8" s="31" t="s">
        <v>28</v>
      </c>
      <c r="H8" s="32" t="s">
        <v>8</v>
      </c>
      <c r="I8" s="31" t="s">
        <v>28</v>
      </c>
      <c r="J8" s="32" t="s">
        <v>8</v>
      </c>
      <c r="K8" s="31" t="s">
        <v>28</v>
      </c>
      <c r="L8" s="32" t="s">
        <v>8</v>
      </c>
      <c r="M8" s="31" t="s">
        <v>28</v>
      </c>
      <c r="N8" s="32" t="s">
        <v>8</v>
      </c>
      <c r="O8" s="31" t="s">
        <v>28</v>
      </c>
      <c r="P8" s="32" t="s">
        <v>8</v>
      </c>
      <c r="Q8" s="31" t="s">
        <v>28</v>
      </c>
      <c r="R8" s="32" t="s">
        <v>8</v>
      </c>
      <c r="S8" s="31" t="s">
        <v>28</v>
      </c>
      <c r="T8" s="32" t="s">
        <v>8</v>
      </c>
      <c r="U8" s="31" t="s">
        <v>28</v>
      </c>
      <c r="V8" s="32" t="s">
        <v>8</v>
      </c>
      <c r="W8" s="31" t="s">
        <v>28</v>
      </c>
      <c r="X8" s="32" t="s">
        <v>8</v>
      </c>
      <c r="Y8" s="31" t="s">
        <v>28</v>
      </c>
      <c r="Z8" s="32" t="s">
        <v>8</v>
      </c>
      <c r="AA8" s="31" t="s">
        <v>28</v>
      </c>
      <c r="AB8" s="32" t="s">
        <v>8</v>
      </c>
      <c r="AC8" s="31" t="s">
        <v>28</v>
      </c>
      <c r="AD8" s="32" t="s">
        <v>8</v>
      </c>
      <c r="AE8" s="31" t="s">
        <v>28</v>
      </c>
      <c r="AF8" s="32" t="s">
        <v>8</v>
      </c>
      <c r="AG8" s="31" t="s">
        <v>28</v>
      </c>
      <c r="AH8" s="32" t="s">
        <v>8</v>
      </c>
      <c r="AI8" s="31" t="s">
        <v>28</v>
      </c>
      <c r="AJ8" s="32" t="s">
        <v>8</v>
      </c>
      <c r="AK8" s="31" t="s">
        <v>28</v>
      </c>
      <c r="AL8" s="32" t="s">
        <v>8</v>
      </c>
      <c r="AM8" s="31" t="s">
        <v>28</v>
      </c>
      <c r="AN8" s="32" t="s">
        <v>8</v>
      </c>
      <c r="AO8" s="31" t="s">
        <v>28</v>
      </c>
      <c r="AP8" s="32" t="s">
        <v>8</v>
      </c>
    </row>
    <row r="9" spans="1:42" s="10" customFormat="1" x14ac:dyDescent="0.25">
      <c r="A9" s="23" t="s">
        <v>29</v>
      </c>
      <c r="B9" s="24"/>
      <c r="C9" s="24"/>
      <c r="D9" s="2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4"/>
      <c r="AP9" s="35"/>
    </row>
    <row r="10" spans="1:42" x14ac:dyDescent="0.25">
      <c r="A10" s="36" t="str">
        <f>'[1]PLANILHA ORÇAMENTARIA'!A7</f>
        <v>1.0</v>
      </c>
      <c r="B10" s="4" t="str">
        <f>'[1]PLANILHA ORÇAMENTARIA'!C7</f>
        <v>ADMINISTRAÇÃO DE OBRA</v>
      </c>
      <c r="C10" s="37">
        <f>'[1]PLANILHA ORÇAMENTARIA'!H22</f>
        <v>1578553.2199999997</v>
      </c>
      <c r="D10" s="38">
        <f t="shared" ref="D10:D19" si="0">C10/$C$20</f>
        <v>7.7397840364260312E-2</v>
      </c>
      <c r="E10" s="39">
        <f>$C10*(100/18)/100</f>
        <v>87697.401111111103</v>
      </c>
      <c r="F10" s="40">
        <f>E10/$C10</f>
        <v>5.5555555555555559E-2</v>
      </c>
      <c r="G10" s="39">
        <f>$C10*(100/18)/100</f>
        <v>87697.401111111103</v>
      </c>
      <c r="H10" s="40">
        <f>G10/$C10</f>
        <v>5.5555555555555559E-2</v>
      </c>
      <c r="I10" s="39">
        <f>$C10*(100/18)/100</f>
        <v>87697.401111111103</v>
      </c>
      <c r="J10" s="40">
        <f>I10/$C10</f>
        <v>5.5555555555555559E-2</v>
      </c>
      <c r="K10" s="39">
        <f>$C10*(100/18)/100</f>
        <v>87697.401111111103</v>
      </c>
      <c r="L10" s="40">
        <f>K10/$C10</f>
        <v>5.5555555555555559E-2</v>
      </c>
      <c r="M10" s="39">
        <f>$C10*(100/18)/100</f>
        <v>87697.401111111103</v>
      </c>
      <c r="N10" s="40">
        <f>M10/$C10</f>
        <v>5.5555555555555559E-2</v>
      </c>
      <c r="O10" s="39">
        <f>$C10*(100/18)/100</f>
        <v>87697.401111111103</v>
      </c>
      <c r="P10" s="40">
        <f>O10/$C10</f>
        <v>5.5555555555555559E-2</v>
      </c>
      <c r="Q10" s="39">
        <f>$C10*(100/18)/100</f>
        <v>87697.401111111103</v>
      </c>
      <c r="R10" s="40">
        <f>Q10/$C10</f>
        <v>5.5555555555555559E-2</v>
      </c>
      <c r="S10" s="39">
        <f>$C10*(100/18)/100</f>
        <v>87697.401111111103</v>
      </c>
      <c r="T10" s="40">
        <f>S10/$C10</f>
        <v>5.5555555555555559E-2</v>
      </c>
      <c r="U10" s="39">
        <f>$C10*(100/18)/100</f>
        <v>87697.401111111103</v>
      </c>
      <c r="V10" s="40">
        <f>U10/$C10</f>
        <v>5.5555555555555559E-2</v>
      </c>
      <c r="W10" s="39">
        <f>$C10*(100/18)/100</f>
        <v>87697.401111111103</v>
      </c>
      <c r="X10" s="40">
        <f>W10/$C10</f>
        <v>5.5555555555555559E-2</v>
      </c>
      <c r="Y10" s="39">
        <f>$C10*(100/18)/100</f>
        <v>87697.401111111103</v>
      </c>
      <c r="Z10" s="40">
        <f>Y10/$C10</f>
        <v>5.5555555555555559E-2</v>
      </c>
      <c r="AA10" s="39">
        <f>$C10*(100/18)/100</f>
        <v>87697.401111111103</v>
      </c>
      <c r="AB10" s="40">
        <f>AA10/$C10</f>
        <v>5.5555555555555559E-2</v>
      </c>
      <c r="AC10" s="39">
        <f>$C10*(100/18)/100</f>
        <v>87697.401111111103</v>
      </c>
      <c r="AD10" s="40">
        <f>AC10/$C10</f>
        <v>5.5555555555555559E-2</v>
      </c>
      <c r="AE10" s="39">
        <f>$C10*(100/18)/100</f>
        <v>87697.401111111103</v>
      </c>
      <c r="AF10" s="40">
        <f>AE10/$C10</f>
        <v>5.5555555555555559E-2</v>
      </c>
      <c r="AG10" s="39">
        <f>$C10*(100/18)/100</f>
        <v>87697.401111111103</v>
      </c>
      <c r="AH10" s="40">
        <f>AG10/$C10</f>
        <v>5.5555555555555559E-2</v>
      </c>
      <c r="AI10" s="39">
        <f>$C10*(100/18)/100</f>
        <v>87697.401111111103</v>
      </c>
      <c r="AJ10" s="40">
        <f>AI10/$C10</f>
        <v>5.5555555555555559E-2</v>
      </c>
      <c r="AK10" s="39">
        <f>$C10*(100/18)/100</f>
        <v>87697.401111111103</v>
      </c>
      <c r="AL10" s="40">
        <f>AK10/$C10</f>
        <v>5.5555555555555559E-2</v>
      </c>
      <c r="AM10" s="39">
        <f>$C10*(100/18)/100</f>
        <v>87697.401111111103</v>
      </c>
      <c r="AN10" s="40">
        <f>AM10/$C10</f>
        <v>5.5555555555555559E-2</v>
      </c>
      <c r="AO10" s="41">
        <f t="shared" ref="AO10:AO19" si="1">E10+G10+I10+K10+M10+O10+Q10+S10+U10+W10+Y10+AA10+AC10+AE10+AG10+AI10+AK10+AM10</f>
        <v>1578553.2199999993</v>
      </c>
      <c r="AP10" s="42">
        <f t="shared" ref="AP10:AP19" si="2">(F10+H10+J10+L10+N10+P10+R10+T10+V10+X10+Z10+AB10+AD10+AF10+AH10+AJ10+AL10+AN10)</f>
        <v>1.0000000000000002</v>
      </c>
    </row>
    <row r="11" spans="1:42" x14ac:dyDescent="0.25">
      <c r="A11" s="36" t="str">
        <f>'[1]PLANILHA ORÇAMENTARIA'!A23</f>
        <v>2.0</v>
      </c>
      <c r="B11" s="4" t="str">
        <f>'[1]PLANILHA ORÇAMENTARIA'!C23</f>
        <v>INSTALAÇÕES, SERVIÇOS PRELIMINARES E DEMOLIÇÕES</v>
      </c>
      <c r="C11" s="37">
        <f>'[1]PLANILHA ORÇAMENTARIA'!H53</f>
        <v>606791.68999999994</v>
      </c>
      <c r="D11" s="38">
        <f t="shared" si="0"/>
        <v>2.975152548672368E-2</v>
      </c>
      <c r="E11" s="39">
        <f>$C11*20%</f>
        <v>121358.33799999999</v>
      </c>
      <c r="F11" s="40">
        <f>E11/$C11</f>
        <v>0.2</v>
      </c>
      <c r="G11" s="39">
        <f>$C11*35%</f>
        <v>212377.09149999998</v>
      </c>
      <c r="H11" s="40">
        <f>G11/$C11</f>
        <v>0.35</v>
      </c>
      <c r="I11" s="39">
        <f>$C11*25%</f>
        <v>151697.92249999999</v>
      </c>
      <c r="J11" s="40">
        <f>I11/$C11</f>
        <v>0.25</v>
      </c>
      <c r="K11" s="39">
        <f>$C11*20%</f>
        <v>121358.33799999999</v>
      </c>
      <c r="L11" s="40">
        <f>K11/$C11</f>
        <v>0.2</v>
      </c>
      <c r="M11" s="43"/>
      <c r="N11" s="44"/>
      <c r="O11" s="43"/>
      <c r="P11" s="44"/>
      <c r="Q11" s="43"/>
      <c r="R11" s="44"/>
      <c r="S11" s="43"/>
      <c r="T11" s="44"/>
      <c r="U11" s="43"/>
      <c r="V11" s="44"/>
      <c r="W11" s="43"/>
      <c r="X11" s="44"/>
      <c r="Y11" s="43"/>
      <c r="Z11" s="44"/>
      <c r="AA11" s="43"/>
      <c r="AB11" s="44"/>
      <c r="AC11" s="43"/>
      <c r="AD11" s="44"/>
      <c r="AE11" s="43"/>
      <c r="AF11" s="44"/>
      <c r="AG11" s="43"/>
      <c r="AH11" s="44"/>
      <c r="AI11" s="43"/>
      <c r="AJ11" s="44"/>
      <c r="AK11" s="43"/>
      <c r="AL11" s="44"/>
      <c r="AM11" s="43"/>
      <c r="AN11" s="44"/>
      <c r="AO11" s="41">
        <f t="shared" si="1"/>
        <v>606791.68999999994</v>
      </c>
      <c r="AP11" s="42">
        <f t="shared" si="2"/>
        <v>1</v>
      </c>
    </row>
    <row r="12" spans="1:42" x14ac:dyDescent="0.25">
      <c r="A12" s="36" t="str">
        <f>'[1]PLANILHA ORÇAMENTARIA'!A54</f>
        <v>3.0</v>
      </c>
      <c r="B12" s="4" t="str">
        <f>'[1]PLANILHA ORÇAMENTARIA'!C54</f>
        <v>ARQUITETÔNICO</v>
      </c>
      <c r="C12" s="37">
        <f>'[1]PLANILHA ORÇAMENTARIA'!H212</f>
        <v>8454155.2399999984</v>
      </c>
      <c r="D12" s="38">
        <f t="shared" si="0"/>
        <v>0.4145146007051918</v>
      </c>
      <c r="E12" s="45"/>
      <c r="F12" s="46"/>
      <c r="G12" s="39">
        <f>$C12*5%</f>
        <v>422707.76199999993</v>
      </c>
      <c r="H12" s="40">
        <f>G12/$C12</f>
        <v>0.05</v>
      </c>
      <c r="I12" s="39">
        <f>$C12*5%</f>
        <v>422707.76199999993</v>
      </c>
      <c r="J12" s="40">
        <f>I12/$C12</f>
        <v>0.05</v>
      </c>
      <c r="K12" s="39">
        <f>$C12*8%</f>
        <v>676332.41919999989</v>
      </c>
      <c r="L12" s="40">
        <f>K12/$C12</f>
        <v>0.08</v>
      </c>
      <c r="M12" s="39">
        <f>$C12*8%</f>
        <v>676332.41919999989</v>
      </c>
      <c r="N12" s="40">
        <f t="shared" ref="N12:N17" si="3">M12/$C12</f>
        <v>0.08</v>
      </c>
      <c r="O12" s="39">
        <f>$C12*10%</f>
        <v>845415.52399999986</v>
      </c>
      <c r="P12" s="40">
        <f t="shared" ref="P12:P19" si="4">O12/$C12</f>
        <v>0.1</v>
      </c>
      <c r="Q12" s="39">
        <f>$C12*10%</f>
        <v>845415.52399999986</v>
      </c>
      <c r="R12" s="40">
        <f>Q12/$C12</f>
        <v>0.1</v>
      </c>
      <c r="S12" s="39">
        <f>$C12*8%</f>
        <v>676332.41919999989</v>
      </c>
      <c r="T12" s="40">
        <f>S12/$C12</f>
        <v>0.08</v>
      </c>
      <c r="U12" s="39">
        <f>$C12*6%</f>
        <v>507249.31439999986</v>
      </c>
      <c r="V12" s="40">
        <f>U12/$C12</f>
        <v>0.06</v>
      </c>
      <c r="W12" s="39">
        <f>$C12*4%</f>
        <v>338166.20959999994</v>
      </c>
      <c r="X12" s="40">
        <f>W12/$C12</f>
        <v>0.04</v>
      </c>
      <c r="Y12" s="39">
        <f>$C12*8%</f>
        <v>676332.41919999989</v>
      </c>
      <c r="Z12" s="40">
        <f>Y12/$C12</f>
        <v>0.08</v>
      </c>
      <c r="AA12" s="39">
        <f>$C12*6%</f>
        <v>507249.31439999986</v>
      </c>
      <c r="AB12" s="40">
        <f>AA12/$C12</f>
        <v>0.06</v>
      </c>
      <c r="AC12" s="39">
        <f>$C12*4%</f>
        <v>338166.20959999994</v>
      </c>
      <c r="AD12" s="40">
        <f>AC12/$C12</f>
        <v>0.04</v>
      </c>
      <c r="AE12" s="39">
        <f>$C12*4%</f>
        <v>338166.20959999994</v>
      </c>
      <c r="AF12" s="40">
        <f>AE12/$C12</f>
        <v>0.04</v>
      </c>
      <c r="AG12" s="39">
        <f>$C12*4%</f>
        <v>338166.20959999994</v>
      </c>
      <c r="AH12" s="40">
        <f>AG12/$C12</f>
        <v>0.04</v>
      </c>
      <c r="AI12" s="39">
        <f>$C12*4%</f>
        <v>338166.20959999994</v>
      </c>
      <c r="AJ12" s="40">
        <f>AI12/$C12</f>
        <v>0.04</v>
      </c>
      <c r="AK12" s="39">
        <f>$C12*3%</f>
        <v>253624.65719999993</v>
      </c>
      <c r="AL12" s="40">
        <f>AK12/$C12</f>
        <v>0.03</v>
      </c>
      <c r="AM12" s="39">
        <f>$C12*3%</f>
        <v>253624.65719999993</v>
      </c>
      <c r="AN12" s="40">
        <f>AM12/$C12</f>
        <v>0.03</v>
      </c>
      <c r="AO12" s="41">
        <f t="shared" si="1"/>
        <v>8454155.2399999965</v>
      </c>
      <c r="AP12" s="42">
        <f t="shared" si="2"/>
        <v>1</v>
      </c>
    </row>
    <row r="13" spans="1:42" x14ac:dyDescent="0.25">
      <c r="A13" s="36" t="str">
        <f>'[1]PLANILHA ORÇAMENTARIA'!A213</f>
        <v>4.0</v>
      </c>
      <c r="B13" s="4" t="str">
        <f>'[1]PLANILHA ORÇAMENTARIA'!C213</f>
        <v>ESTRUTURAL</v>
      </c>
      <c r="C13" s="37">
        <f>'[1]PLANILHA ORÇAMENTARIA'!H485</f>
        <v>4918330.33</v>
      </c>
      <c r="D13" s="38">
        <f t="shared" si="0"/>
        <v>0.24115002327260135</v>
      </c>
      <c r="E13" s="45"/>
      <c r="F13" s="46"/>
      <c r="G13" s="39">
        <f>$C13*5%</f>
        <v>245916.51650000003</v>
      </c>
      <c r="H13" s="40">
        <f>G13/$C13</f>
        <v>0.05</v>
      </c>
      <c r="I13" s="39">
        <f>$C13*10%</f>
        <v>491833.03300000005</v>
      </c>
      <c r="J13" s="40">
        <f>I13/$C13</f>
        <v>0.1</v>
      </c>
      <c r="K13" s="39">
        <f>$C13*10%</f>
        <v>491833.03300000005</v>
      </c>
      <c r="L13" s="40">
        <f>K13/$C13</f>
        <v>0.1</v>
      </c>
      <c r="M13" s="39">
        <f>$C13*12%</f>
        <v>590199.63959999999</v>
      </c>
      <c r="N13" s="40">
        <f t="shared" si="3"/>
        <v>0.12</v>
      </c>
      <c r="O13" s="39">
        <f>$C13*10%</f>
        <v>491833.03300000005</v>
      </c>
      <c r="P13" s="40">
        <f t="shared" si="4"/>
        <v>0.1</v>
      </c>
      <c r="Q13" s="39">
        <f>$C13*8%</f>
        <v>393466.4264</v>
      </c>
      <c r="R13" s="40">
        <f>Q13/$C13</f>
        <v>0.08</v>
      </c>
      <c r="S13" s="39">
        <f>$C13*12%</f>
        <v>590199.63959999999</v>
      </c>
      <c r="T13" s="40">
        <f>S13/$C13</f>
        <v>0.12</v>
      </c>
      <c r="U13" s="39">
        <f>$C13*10%</f>
        <v>491833.03300000005</v>
      </c>
      <c r="V13" s="40">
        <f>U13/$C13</f>
        <v>0.1</v>
      </c>
      <c r="W13" s="39">
        <f>$C13*8%</f>
        <v>393466.4264</v>
      </c>
      <c r="X13" s="40">
        <f>W13/$C13</f>
        <v>0.08</v>
      </c>
      <c r="Y13" s="39">
        <f>$C13*6%</f>
        <v>295099.8198</v>
      </c>
      <c r="Z13" s="40">
        <f>Y13/$C13</f>
        <v>0.06</v>
      </c>
      <c r="AA13" s="39">
        <f>$C13*5%</f>
        <v>245916.51650000003</v>
      </c>
      <c r="AB13" s="40">
        <f>AA13/$C13</f>
        <v>0.05</v>
      </c>
      <c r="AC13" s="39">
        <f>$C13*4%</f>
        <v>196733.2132</v>
      </c>
      <c r="AD13" s="40">
        <f>AC13/$C13</f>
        <v>0.04</v>
      </c>
      <c r="AE13" s="45"/>
      <c r="AF13" s="46"/>
      <c r="AG13" s="45"/>
      <c r="AH13" s="46"/>
      <c r="AI13" s="45"/>
      <c r="AJ13" s="46"/>
      <c r="AK13" s="45"/>
      <c r="AL13" s="46"/>
      <c r="AM13" s="45"/>
      <c r="AN13" s="46"/>
      <c r="AO13" s="41">
        <f t="shared" si="1"/>
        <v>4918330.33</v>
      </c>
      <c r="AP13" s="42">
        <f t="shared" si="2"/>
        <v>1</v>
      </c>
    </row>
    <row r="14" spans="1:42" x14ac:dyDescent="0.25">
      <c r="A14" s="36" t="str">
        <f>'[1]PLANILHA ORÇAMENTARIA'!A486</f>
        <v>5.0</v>
      </c>
      <c r="B14" s="4" t="str">
        <f>'[1]PLANILHA ORÇAMENTARIA'!C486</f>
        <v>INSTALAÇÕES ELÉTRICAS E SPDA</v>
      </c>
      <c r="C14" s="37">
        <f>'[1]PLANILHA ORÇAMENTARIA'!H624</f>
        <v>3481771.6599999997</v>
      </c>
      <c r="D14" s="38">
        <f t="shared" si="0"/>
        <v>0.17071429946814567</v>
      </c>
      <c r="E14" s="39">
        <f>$C14*2%</f>
        <v>69635.433199999999</v>
      </c>
      <c r="F14" s="40">
        <f>E14/$C14</f>
        <v>0.02</v>
      </c>
      <c r="G14" s="39">
        <f>$C14*2%</f>
        <v>69635.433199999999</v>
      </c>
      <c r="H14" s="40">
        <f>G14/$C14</f>
        <v>0.02</v>
      </c>
      <c r="I14" s="39">
        <f>$C14*5%</f>
        <v>174088.58299999998</v>
      </c>
      <c r="J14" s="40">
        <f>I14/$C14</f>
        <v>0.05</v>
      </c>
      <c r="K14" s="39">
        <f>$C14*5%</f>
        <v>174088.58299999998</v>
      </c>
      <c r="L14" s="40">
        <f>K14/$C14</f>
        <v>0.05</v>
      </c>
      <c r="M14" s="39">
        <f>$C14*7%</f>
        <v>243724.01620000001</v>
      </c>
      <c r="N14" s="40">
        <f t="shared" si="3"/>
        <v>7.0000000000000007E-2</v>
      </c>
      <c r="O14" s="39">
        <f>$C14*10%</f>
        <v>348177.16599999997</v>
      </c>
      <c r="P14" s="40">
        <f t="shared" si="4"/>
        <v>0.1</v>
      </c>
      <c r="Q14" s="39">
        <f>$C14*10%</f>
        <v>348177.16599999997</v>
      </c>
      <c r="R14" s="40">
        <f>Q14/$C14</f>
        <v>0.1</v>
      </c>
      <c r="S14" s="39">
        <f>$C14*15%</f>
        <v>522265.74899999995</v>
      </c>
      <c r="T14" s="40">
        <f>S14/$C14</f>
        <v>0.15</v>
      </c>
      <c r="U14" s="39">
        <f>$C14*15%</f>
        <v>522265.74899999995</v>
      </c>
      <c r="V14" s="40">
        <f>U14/$C14</f>
        <v>0.15</v>
      </c>
      <c r="W14" s="39">
        <f>$C14*8%</f>
        <v>278541.7328</v>
      </c>
      <c r="X14" s="40">
        <f>W14/$C14</f>
        <v>0.08</v>
      </c>
      <c r="Y14" s="39">
        <f>$C14*6%</f>
        <v>208906.29959999997</v>
      </c>
      <c r="Z14" s="40">
        <f>Y14/$C14</f>
        <v>0.06</v>
      </c>
      <c r="AA14" s="39">
        <f>$C14*5%</f>
        <v>174088.58299999998</v>
      </c>
      <c r="AB14" s="40">
        <f>AA14/$C14</f>
        <v>0.05</v>
      </c>
      <c r="AC14" s="39">
        <f>$C14*3%</f>
        <v>104453.14979999998</v>
      </c>
      <c r="AD14" s="40">
        <f>AC14/$C14</f>
        <v>0.03</v>
      </c>
      <c r="AE14" s="39">
        <f>$C14*3%</f>
        <v>104453.14979999998</v>
      </c>
      <c r="AF14" s="40">
        <f>AE14/$C14</f>
        <v>0.03</v>
      </c>
      <c r="AG14" s="39">
        <f>$C14*2%</f>
        <v>69635.433199999999</v>
      </c>
      <c r="AH14" s="40">
        <f>AG14/$C14</f>
        <v>0.02</v>
      </c>
      <c r="AI14" s="39">
        <f>$C14*2%</f>
        <v>69635.433199999999</v>
      </c>
      <c r="AJ14" s="40">
        <f>AI14/$C14</f>
        <v>0.02</v>
      </c>
      <c r="AK14" s="45"/>
      <c r="AL14" s="46"/>
      <c r="AM14" s="45"/>
      <c r="AN14" s="46"/>
      <c r="AO14" s="41">
        <f t="shared" si="1"/>
        <v>3481771.6599999992</v>
      </c>
      <c r="AP14" s="42">
        <f t="shared" si="2"/>
        <v>1.0000000000000002</v>
      </c>
    </row>
    <row r="15" spans="1:42" x14ac:dyDescent="0.25">
      <c r="A15" s="36" t="str">
        <f>'[1]PLANILHA ORÇAMENTARIA'!A625</f>
        <v>6.0</v>
      </c>
      <c r="B15" s="4" t="str">
        <f>'[1]PLANILHA ORÇAMENTARIA'!C625</f>
        <v>GASES MEDICINAIS</v>
      </c>
      <c r="C15" s="37">
        <f>'[1]PLANILHA ORÇAMENTARIA'!H661</f>
        <v>118095.27999999997</v>
      </c>
      <c r="D15" s="38">
        <f t="shared" si="0"/>
        <v>5.790314519273935E-3</v>
      </c>
      <c r="E15" s="43"/>
      <c r="F15" s="46"/>
      <c r="G15" s="45"/>
      <c r="H15" s="46"/>
      <c r="I15" s="43"/>
      <c r="J15" s="43"/>
      <c r="K15" s="43"/>
      <c r="L15" s="43"/>
      <c r="M15" s="39">
        <f>$C15*40%</f>
        <v>47238.111999999994</v>
      </c>
      <c r="N15" s="40">
        <f t="shared" si="3"/>
        <v>0.4</v>
      </c>
      <c r="O15" s="39">
        <f>$C15*40%</f>
        <v>47238.111999999994</v>
      </c>
      <c r="P15" s="40">
        <f t="shared" si="4"/>
        <v>0.4</v>
      </c>
      <c r="Q15" s="43"/>
      <c r="R15" s="44"/>
      <c r="S15" s="43"/>
      <c r="T15" s="44"/>
      <c r="U15" s="45"/>
      <c r="V15" s="46"/>
      <c r="W15" s="45"/>
      <c r="X15" s="46"/>
      <c r="Y15" s="43"/>
      <c r="Z15" s="43"/>
      <c r="AA15" s="43"/>
      <c r="AB15" s="43"/>
      <c r="AC15" s="43"/>
      <c r="AD15" s="43"/>
      <c r="AE15" s="43"/>
      <c r="AF15" s="43"/>
      <c r="AG15" s="43"/>
      <c r="AH15" s="44"/>
      <c r="AI15" s="43"/>
      <c r="AJ15" s="43"/>
      <c r="AK15" s="39">
        <f>$C15*10%</f>
        <v>11809.527999999998</v>
      </c>
      <c r="AL15" s="40">
        <f>AK15/$C15</f>
        <v>0.1</v>
      </c>
      <c r="AM15" s="39">
        <f>$C15*10%</f>
        <v>11809.527999999998</v>
      </c>
      <c r="AN15" s="40">
        <f>AM15/$C15</f>
        <v>0.1</v>
      </c>
      <c r="AO15" s="41">
        <f t="shared" si="1"/>
        <v>118095.27999999997</v>
      </c>
      <c r="AP15" s="42">
        <f t="shared" si="2"/>
        <v>1</v>
      </c>
    </row>
    <row r="16" spans="1:42" x14ac:dyDescent="0.25">
      <c r="A16" s="36" t="str">
        <f>'[1]PLANILHA ORÇAMENTARIA'!A662</f>
        <v>7.0</v>
      </c>
      <c r="B16" s="4" t="str">
        <f>'[1]PLANILHA ORÇAMENTARIA'!C662</f>
        <v>GLP</v>
      </c>
      <c r="C16" s="37">
        <f>'[1]PLANILHA ORÇAMENTARIA'!H706</f>
        <v>24101.180000000004</v>
      </c>
      <c r="D16" s="38">
        <f t="shared" si="0"/>
        <v>1.1817018638309222E-3</v>
      </c>
      <c r="E16" s="47"/>
      <c r="F16" s="47"/>
      <c r="M16" s="39">
        <f>$C16*20%</f>
        <v>4820.2360000000008</v>
      </c>
      <c r="N16" s="40">
        <f t="shared" si="3"/>
        <v>0.2</v>
      </c>
      <c r="O16" s="39">
        <f>$C16*25%</f>
        <v>6025.295000000001</v>
      </c>
      <c r="P16" s="40">
        <f t="shared" si="4"/>
        <v>0.25</v>
      </c>
      <c r="Q16" s="39">
        <f>$C16*30%</f>
        <v>7230.3540000000012</v>
      </c>
      <c r="R16" s="40">
        <f>Q16/$C16</f>
        <v>0.3</v>
      </c>
      <c r="S16" s="39">
        <f>$C16*15%</f>
        <v>3615.1770000000006</v>
      </c>
      <c r="T16" s="40">
        <f>S16/$C16</f>
        <v>0.15</v>
      </c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39">
        <f>$C16*5%</f>
        <v>1205.0590000000002</v>
      </c>
      <c r="AL16" s="40">
        <f>AK16/$C16</f>
        <v>0.05</v>
      </c>
      <c r="AM16" s="39">
        <f>$C16*5%</f>
        <v>1205.0590000000002</v>
      </c>
      <c r="AN16" s="40">
        <f>AM16/$C16</f>
        <v>0.05</v>
      </c>
      <c r="AO16" s="41">
        <f t="shared" si="1"/>
        <v>24101.180000000004</v>
      </c>
      <c r="AP16" s="42">
        <f t="shared" si="2"/>
        <v>1</v>
      </c>
    </row>
    <row r="17" spans="1:42" x14ac:dyDescent="0.25">
      <c r="A17" s="36" t="str">
        <f>'[1]PLANILHA ORÇAMENTARIA'!A707</f>
        <v>8.0</v>
      </c>
      <c r="B17" s="4" t="str">
        <f>'[1]PLANILHA ORÇAMENTARIA'!C707</f>
        <v>INSTALAÇÕES DE PREVENÇÃO E COMBATE A INCENDIO</v>
      </c>
      <c r="C17" s="37">
        <f>'[1]PLANILHA ORÇAMENTARIA'!H781</f>
        <v>202091.66</v>
      </c>
      <c r="D17" s="38">
        <f t="shared" si="0"/>
        <v>9.9087302483399156E-3</v>
      </c>
      <c r="E17" s="43"/>
      <c r="F17" s="43"/>
      <c r="I17" s="43"/>
      <c r="J17" s="44"/>
      <c r="K17" s="39">
        <f>$C17*10%</f>
        <v>20209.166000000001</v>
      </c>
      <c r="L17" s="40">
        <f>K17/$C17</f>
        <v>0.1</v>
      </c>
      <c r="M17" s="39">
        <f>$C17*18%</f>
        <v>36376.498800000001</v>
      </c>
      <c r="N17" s="40">
        <f t="shared" si="3"/>
        <v>0.18</v>
      </c>
      <c r="O17" s="39">
        <f>$C17*15%</f>
        <v>30313.749</v>
      </c>
      <c r="P17" s="40">
        <f t="shared" si="4"/>
        <v>0.15</v>
      </c>
      <c r="Q17" s="39">
        <f>$C17*10%</f>
        <v>20209.166000000001</v>
      </c>
      <c r="R17" s="40">
        <f>Q17/$C17</f>
        <v>0.1</v>
      </c>
      <c r="S17" s="45"/>
      <c r="T17" s="46"/>
      <c r="U17" s="45"/>
      <c r="V17" s="46"/>
      <c r="W17" s="43"/>
      <c r="X17" s="44"/>
      <c r="Y17" s="43"/>
      <c r="Z17" s="44"/>
      <c r="AA17" s="43"/>
      <c r="AB17" s="44"/>
      <c r="AC17" s="43"/>
      <c r="AD17" s="44"/>
      <c r="AE17" s="43"/>
      <c r="AF17" s="44"/>
      <c r="AG17" s="39">
        <f>$C17*20%</f>
        <v>40418.332000000002</v>
      </c>
      <c r="AH17" s="40">
        <f>AG17/$C17</f>
        <v>0.2</v>
      </c>
      <c r="AI17" s="39">
        <f>$C17*15%</f>
        <v>30313.749</v>
      </c>
      <c r="AJ17" s="40">
        <f>AI17/$C17</f>
        <v>0.15</v>
      </c>
      <c r="AK17" s="39">
        <f>$C17*8%</f>
        <v>16167.3328</v>
      </c>
      <c r="AL17" s="40">
        <f>AK17/$C17</f>
        <v>0.08</v>
      </c>
      <c r="AM17" s="39">
        <f>$C17*4%</f>
        <v>8083.6664000000001</v>
      </c>
      <c r="AN17" s="40">
        <f>AM17/$C17</f>
        <v>0.04</v>
      </c>
      <c r="AO17" s="41">
        <f t="shared" si="1"/>
        <v>202091.66</v>
      </c>
      <c r="AP17" s="42">
        <f t="shared" si="2"/>
        <v>1</v>
      </c>
    </row>
    <row r="18" spans="1:42" x14ac:dyDescent="0.25">
      <c r="A18" s="36" t="str">
        <f>'[1]PLANILHA ORÇAMENTARIA'!A782</f>
        <v>9.0</v>
      </c>
      <c r="B18" s="4" t="str">
        <f>'[1]PLANILHA ORÇAMENTARIA'!C782</f>
        <v>LÓGICA</v>
      </c>
      <c r="C18" s="37">
        <f>'[1]PLANILHA ORÇAMENTARIA'!H815</f>
        <v>321488.45000000007</v>
      </c>
      <c r="D18" s="38">
        <f t="shared" si="0"/>
        <v>1.5762858937409467E-2</v>
      </c>
      <c r="E18" s="43"/>
      <c r="F18" s="43"/>
      <c r="G18" s="45"/>
      <c r="H18" s="46"/>
      <c r="I18" s="45"/>
      <c r="J18" s="46"/>
      <c r="K18" s="43"/>
      <c r="L18" s="44"/>
      <c r="M18" s="43"/>
      <c r="N18" s="44"/>
      <c r="O18" s="39">
        <f>$C18*8%</f>
        <v>25719.076000000005</v>
      </c>
      <c r="P18" s="40">
        <f t="shared" si="4"/>
        <v>0.08</v>
      </c>
      <c r="Q18" s="39">
        <f>$C18*10%</f>
        <v>32148.845000000008</v>
      </c>
      <c r="R18" s="40">
        <f>Q18/$C18</f>
        <v>0.1</v>
      </c>
      <c r="S18" s="39">
        <f>$C18*7%</f>
        <v>22504.191500000008</v>
      </c>
      <c r="T18" s="40">
        <f>S18/$C18</f>
        <v>7.0000000000000007E-2</v>
      </c>
      <c r="U18" s="39">
        <f>$C18*5%</f>
        <v>16074.422500000004</v>
      </c>
      <c r="V18" s="40">
        <f>U18/$C18</f>
        <v>0.05</v>
      </c>
      <c r="W18" s="43"/>
      <c r="X18" s="44"/>
      <c r="Y18" s="43"/>
      <c r="Z18" s="44"/>
      <c r="AA18" s="43"/>
      <c r="AB18" s="44"/>
      <c r="AC18" s="43"/>
      <c r="AD18" s="44"/>
      <c r="AE18" s="43"/>
      <c r="AF18" s="44"/>
      <c r="AG18" s="39">
        <f>$C18*12%</f>
        <v>38578.614000000009</v>
      </c>
      <c r="AH18" s="40">
        <f>AG18/$C18</f>
        <v>0.12</v>
      </c>
      <c r="AI18" s="39">
        <f>$C18*15%</f>
        <v>48223.267500000009</v>
      </c>
      <c r="AJ18" s="40">
        <f>AI18/$C18</f>
        <v>0.15</v>
      </c>
      <c r="AK18" s="39">
        <f>$C18*25%</f>
        <v>80372.112500000017</v>
      </c>
      <c r="AL18" s="40">
        <f>AK18/$C18</f>
        <v>0.25</v>
      </c>
      <c r="AM18" s="39">
        <f>$C18*18%</f>
        <v>57867.921000000009</v>
      </c>
      <c r="AN18" s="40">
        <f>AM18/$C18</f>
        <v>0.18</v>
      </c>
      <c r="AO18" s="41">
        <f t="shared" si="1"/>
        <v>321488.45000000013</v>
      </c>
      <c r="AP18" s="42">
        <f t="shared" si="2"/>
        <v>1</v>
      </c>
    </row>
    <row r="19" spans="1:42" x14ac:dyDescent="0.25">
      <c r="A19" s="36" t="str">
        <f>'[1]PLANILHA ORÇAMENTARIA'!A816</f>
        <v>10.0</v>
      </c>
      <c r="B19" s="4" t="str">
        <f>'[1]PLANILHA ORÇAMENTARIA'!C816</f>
        <v>INSTALAÇÕES HIDRAULICAS, SANITÁRIAS E DRENAGEM</v>
      </c>
      <c r="C19" s="37">
        <f>'[1]PLANILHA ORÇAMENTARIA'!H1003</f>
        <v>689934.80999999994</v>
      </c>
      <c r="D19" s="38">
        <f t="shared" si="0"/>
        <v>3.3828105134223019E-2</v>
      </c>
      <c r="E19" s="39">
        <f>$C19*5%</f>
        <v>34496.7405</v>
      </c>
      <c r="F19" s="40">
        <f>E19/$C19</f>
        <v>0.05</v>
      </c>
      <c r="G19" s="39">
        <f>$C19*5%</f>
        <v>34496.7405</v>
      </c>
      <c r="H19" s="40">
        <f>G19/$C19</f>
        <v>0.05</v>
      </c>
      <c r="I19" s="39">
        <f>$C19*3%</f>
        <v>20698.044299999998</v>
      </c>
      <c r="J19" s="40">
        <f>I19/$C19</f>
        <v>0.03</v>
      </c>
      <c r="K19" s="39">
        <f>$C19*4%</f>
        <v>27597.392399999997</v>
      </c>
      <c r="L19" s="40">
        <f>K19/$C19</f>
        <v>0.04</v>
      </c>
      <c r="M19" s="39">
        <f>$C19*6%</f>
        <v>41396.088599999995</v>
      </c>
      <c r="N19" s="40">
        <f>M19/$C19</f>
        <v>0.06</v>
      </c>
      <c r="O19" s="39">
        <f>$C19*10%</f>
        <v>68993.481</v>
      </c>
      <c r="P19" s="40">
        <f t="shared" si="4"/>
        <v>0.1</v>
      </c>
      <c r="Q19" s="39">
        <f>$C19*8%</f>
        <v>55194.784799999994</v>
      </c>
      <c r="R19" s="40">
        <f>Q19/$C19</f>
        <v>0.08</v>
      </c>
      <c r="S19" s="39">
        <f>$C19*12%</f>
        <v>82792.177199999991</v>
      </c>
      <c r="T19" s="40">
        <f>S19/$C19</f>
        <v>0.12</v>
      </c>
      <c r="U19" s="39">
        <f>$C19*8%</f>
        <v>55194.784799999994</v>
      </c>
      <c r="V19" s="40">
        <f>U19/$C19</f>
        <v>0.08</v>
      </c>
      <c r="W19" s="39">
        <f>$C19*9%</f>
        <v>62094.13289999999</v>
      </c>
      <c r="X19" s="40">
        <f>W19/$C19</f>
        <v>0.09</v>
      </c>
      <c r="Y19" s="39">
        <f>$C19*7%</f>
        <v>48295.436699999998</v>
      </c>
      <c r="Z19" s="40">
        <f>Y19/$C19</f>
        <v>7.0000000000000007E-2</v>
      </c>
      <c r="AA19" s="39">
        <f>$C19*6%</f>
        <v>41396.088599999995</v>
      </c>
      <c r="AB19" s="40">
        <f>AA19/$C19</f>
        <v>0.06</v>
      </c>
      <c r="AC19" s="39">
        <f>$C19*5%</f>
        <v>34496.7405</v>
      </c>
      <c r="AD19" s="40">
        <f>AC19/$C19</f>
        <v>0.05</v>
      </c>
      <c r="AE19" s="39">
        <f>$C19*4%</f>
        <v>27597.392399999997</v>
      </c>
      <c r="AF19" s="40">
        <f>AE19/$C19</f>
        <v>0.04</v>
      </c>
      <c r="AG19" s="39">
        <f>$C19*4%</f>
        <v>27597.392399999997</v>
      </c>
      <c r="AH19" s="40">
        <f>AG19/$C19</f>
        <v>0.04</v>
      </c>
      <c r="AI19" s="39">
        <f>$C19*2%</f>
        <v>13798.696199999998</v>
      </c>
      <c r="AJ19" s="40">
        <f>AI19/$C19</f>
        <v>0.02</v>
      </c>
      <c r="AK19" s="39">
        <f>$C19*1%</f>
        <v>6899.3480999999992</v>
      </c>
      <c r="AL19" s="40">
        <f>AK19/$C19</f>
        <v>0.01</v>
      </c>
      <c r="AM19" s="39">
        <f>$C19*1%</f>
        <v>6899.3480999999992</v>
      </c>
      <c r="AN19" s="40">
        <f>AM19/$C19</f>
        <v>0.01</v>
      </c>
      <c r="AO19" s="41">
        <f t="shared" si="1"/>
        <v>689934.80999999971</v>
      </c>
      <c r="AP19" s="42">
        <f t="shared" si="2"/>
        <v>1.0000000000000002</v>
      </c>
    </row>
    <row r="20" spans="1:42" x14ac:dyDescent="0.25">
      <c r="A20" s="48"/>
      <c r="B20" s="49" t="s">
        <v>27</v>
      </c>
      <c r="C20" s="50">
        <f>SUM(C10:C19)</f>
        <v>20395313.519999996</v>
      </c>
      <c r="D20" s="51">
        <f>SUM(D10:D19)</f>
        <v>1</v>
      </c>
      <c r="E20" s="50">
        <f>SUM(E10:E19)</f>
        <v>313187.91281111113</v>
      </c>
      <c r="F20" s="52">
        <f>E20/$C$20</f>
        <v>1.5355876363655487E-2</v>
      </c>
      <c r="G20" s="50">
        <f>SUM(G10:G19)</f>
        <v>1072830.9448111111</v>
      </c>
      <c r="H20" s="52">
        <f>G20/$C$20</f>
        <v>5.2601836385553699E-2</v>
      </c>
      <c r="I20" s="50">
        <f>SUM(I10:I19)</f>
        <v>1348722.7459111109</v>
      </c>
      <c r="J20" s="52">
        <f>I20/$C$20</f>
        <v>6.6129051881871306E-2</v>
      </c>
      <c r="K20" s="50">
        <f>SUM(K10:K19)</f>
        <v>1599116.3327111108</v>
      </c>
      <c r="L20" s="52">
        <f>K20/$C$20</f>
        <v>7.8406067704867091E-2</v>
      </c>
      <c r="M20" s="50">
        <f>SUM(M10:M19)</f>
        <v>1727784.4115111106</v>
      </c>
      <c r="N20" s="52">
        <f>M20/$C$20</f>
        <v>8.4714775765364694E-2</v>
      </c>
      <c r="O20" s="50">
        <f>SUM(O10:O19)</f>
        <v>1951412.837111111</v>
      </c>
      <c r="P20" s="52">
        <f>O20/$C$20</f>
        <v>9.5679472404163926E-2</v>
      </c>
      <c r="Q20" s="50">
        <f>SUM(Q10:Q19)</f>
        <v>1789539.667311111</v>
      </c>
      <c r="R20" s="52">
        <f>Q20/$C$20</f>
        <v>8.7742689787840597E-2</v>
      </c>
      <c r="S20" s="50">
        <f>SUM(S10:S19)</f>
        <v>1985406.7546111105</v>
      </c>
      <c r="T20" s="52">
        <f>S20/$C$20</f>
        <v>9.734622381088609E-2</v>
      </c>
      <c r="U20" s="50">
        <f>SUM(U10:U19)</f>
        <v>1680314.7048111109</v>
      </c>
      <c r="V20" s="52">
        <f>U20/$C$20</f>
        <v>8.2387294667638486E-2</v>
      </c>
      <c r="W20" s="50">
        <f>SUM(W10:W19)</f>
        <v>1159965.902811111</v>
      </c>
      <c r="X20" s="52">
        <f>W20/$C$20</f>
        <v>5.687413932978419E-2</v>
      </c>
      <c r="Y20" s="50">
        <f>SUM(Y10:Y19)</f>
        <v>1316331.3764111109</v>
      </c>
      <c r="Z20" s="52">
        <f>Y20/$C$20</f>
        <v>6.4540874800492462E-2</v>
      </c>
      <c r="AA20" s="50">
        <f>SUM(AA10:AA19)</f>
        <v>1056347.903611111</v>
      </c>
      <c r="AB20" s="52">
        <f>AA20/$C$20</f>
        <v>5.1793658507638923E-2</v>
      </c>
      <c r="AC20" s="50">
        <f>SUM(AC10:AC19)</f>
        <v>761546.71421111107</v>
      </c>
      <c r="AD20" s="52">
        <f>AC20/$C$20</f>
        <v>3.7339299220103934E-2</v>
      </c>
      <c r="AE20" s="50">
        <f>SUM(AE10:AE19)</f>
        <v>557914.15291111101</v>
      </c>
      <c r="AF20" s="52">
        <f>AE20/$C$20</f>
        <v>2.7355017237857646E-2</v>
      </c>
      <c r="AG20" s="50">
        <f>SUM(AG10:AG19)</f>
        <v>602093.3823111112</v>
      </c>
      <c r="AH20" s="52">
        <f>AG20/$C$20</f>
        <v>2.9521163365333319E-2</v>
      </c>
      <c r="AI20" s="50">
        <f>SUM(AI10:AI19)</f>
        <v>587834.75661111099</v>
      </c>
      <c r="AJ20" s="52">
        <f>AI20/$C$20</f>
        <v>2.8822050518354136E-2</v>
      </c>
      <c r="AK20" s="50">
        <f>SUM(AK10:AK19)</f>
        <v>457775.43871111103</v>
      </c>
      <c r="AL20" s="52">
        <f>AK20/$C$20</f>
        <v>2.2445128792073166E-2</v>
      </c>
      <c r="AM20" s="50">
        <f>SUM(AM10:AM19)</f>
        <v>427187.58081111108</v>
      </c>
      <c r="AN20" s="52">
        <f>AM20/$C$20</f>
        <v>2.0945379456520911E-2</v>
      </c>
      <c r="AO20" s="50">
        <f>SUM(AO10:AO19)</f>
        <v>20395313.519999992</v>
      </c>
      <c r="AP20" s="52">
        <f>AO20/$C$20</f>
        <v>0.99999999999999978</v>
      </c>
    </row>
    <row r="23" spans="1:42" x14ac:dyDescent="0.25">
      <c r="A23" s="4"/>
      <c r="B23" s="9"/>
      <c r="C23" s="4"/>
      <c r="D23" s="4"/>
    </row>
  </sheetData>
  <mergeCells count="26">
    <mergeCell ref="AK7:AL7"/>
    <mergeCell ref="AM7:AN7"/>
    <mergeCell ref="AO7:AP7"/>
    <mergeCell ref="A9:D9"/>
    <mergeCell ref="Y7:Z7"/>
    <mergeCell ref="AA7:AB7"/>
    <mergeCell ref="AC7:AD7"/>
    <mergeCell ref="AE7:AF7"/>
    <mergeCell ref="AG7:AH7"/>
    <mergeCell ref="AI7:AJ7"/>
    <mergeCell ref="M7:N7"/>
    <mergeCell ref="O7:P7"/>
    <mergeCell ref="Q7:R7"/>
    <mergeCell ref="S7:T7"/>
    <mergeCell ref="U7:V7"/>
    <mergeCell ref="W7:X7"/>
    <mergeCell ref="B1:AF1"/>
    <mergeCell ref="A6:AF6"/>
    <mergeCell ref="A7:A8"/>
    <mergeCell ref="B7:B8"/>
    <mergeCell ref="C7:C8"/>
    <mergeCell ref="D7:D8"/>
    <mergeCell ref="E7:F7"/>
    <mergeCell ref="G7:H7"/>
    <mergeCell ref="I7:J7"/>
    <mergeCell ref="K7:L7"/>
  </mergeCells>
  <pageMargins left="0.7" right="0.7" top="0.75" bottom="0.75" header="0.3" footer="0.3"/>
  <pageSetup paperSize="8" scale="27" fitToWidth="3" orientation="landscape" r:id="rId1"/>
  <headerFooter>
    <oddFooter xml:space="preserve">&amp;C&amp;9&amp;K00-048&amp;P / &amp;N&amp;R&amp;7&amp;K00-048&amp;A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Jose Correa de Magalhães</dc:creator>
  <cp:lastModifiedBy>Vinicius Jose Correa de Magalhães</cp:lastModifiedBy>
  <dcterms:created xsi:type="dcterms:W3CDTF">2020-11-19T14:55:56Z</dcterms:created>
  <dcterms:modified xsi:type="dcterms:W3CDTF">2020-11-19T14:56:09Z</dcterms:modified>
</cp:coreProperties>
</file>